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0" documentId="8_{BDCDC06A-5847-43A0-A7C7-C5B27C211497}" xr6:coauthVersionLast="47" xr6:coauthVersionMax="47" xr10:uidLastSave="{00000000-0000-0000-0000-000000000000}"/>
  <bookViews>
    <workbookView xWindow="-17205" yWindow="-3045" windowWidth="17220" windowHeight="15330" xr2:uid="{893C1E12-7770-4925-95B6-CD0A4619D6BE}"/>
  </bookViews>
  <sheets>
    <sheet name="Return Calculations Tool" sheetId="1" r:id="rId1"/>
  </sheets>
  <definedNames>
    <definedName name="_xlnm.Print_Area" localSheetId="0">'Return Calculations Tool'!$A$1:$H$83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7" i="1" l="1"/>
  <c r="D76" i="1"/>
  <c r="D75" i="1"/>
  <c r="C72" i="1"/>
  <c r="C71" i="1"/>
  <c r="C70" i="1"/>
  <c r="D63" i="1"/>
  <c r="D74" i="1" s="1"/>
  <c r="D62" i="1"/>
  <c r="D73" i="1" s="1"/>
  <c r="D32" i="1"/>
  <c r="D43" i="1" s="1"/>
  <c r="D33" i="1"/>
  <c r="D44" i="1" s="1"/>
  <c r="D34" i="1"/>
  <c r="E34" i="1" s="1"/>
  <c r="F34" i="1" s="1"/>
  <c r="C43" i="1"/>
  <c r="C44" i="1"/>
  <c r="C45" i="1"/>
  <c r="D50" i="1"/>
  <c r="D49" i="1"/>
  <c r="D48" i="1"/>
  <c r="D36" i="1"/>
  <c r="D47" i="1" s="1"/>
  <c r="D35" i="1"/>
  <c r="D46" i="1" s="1"/>
  <c r="C39" i="1"/>
  <c r="C50" i="1" s="1"/>
  <c r="C38" i="1"/>
  <c r="C49" i="1" s="1"/>
  <c r="C37" i="1"/>
  <c r="C48" i="1" s="1"/>
  <c r="C36" i="1"/>
  <c r="C47" i="1" s="1"/>
  <c r="C35" i="1"/>
  <c r="C46" i="1" s="1"/>
  <c r="C66" i="1"/>
  <c r="E66" i="1" s="1"/>
  <c r="F66" i="1" s="1"/>
  <c r="C65" i="1"/>
  <c r="E65" i="1" s="1"/>
  <c r="F65" i="1" s="1"/>
  <c r="C64" i="1"/>
  <c r="E64" i="1" s="1"/>
  <c r="F64" i="1" s="1"/>
  <c r="C63" i="1"/>
  <c r="C74" i="1" s="1"/>
  <c r="C62" i="1"/>
  <c r="C73" i="1" s="1"/>
  <c r="D61" i="1"/>
  <c r="E61" i="1" s="1"/>
  <c r="F61" i="1" s="1"/>
  <c r="D60" i="1"/>
  <c r="E60" i="1" s="1"/>
  <c r="F60" i="1" s="1"/>
  <c r="D59" i="1"/>
  <c r="D70" i="1" s="1"/>
  <c r="D23" i="1"/>
  <c r="D22" i="1"/>
  <c r="D21" i="1"/>
  <c r="D19" i="1"/>
  <c r="C18" i="1"/>
  <c r="C17" i="1"/>
  <c r="C16" i="1"/>
  <c r="C12" i="1"/>
  <c r="C23" i="1" s="1"/>
  <c r="C11" i="1"/>
  <c r="C22" i="1" s="1"/>
  <c r="C10" i="1"/>
  <c r="C21" i="1" s="1"/>
  <c r="C9" i="1"/>
  <c r="C20" i="1" s="1"/>
  <c r="C8" i="1"/>
  <c r="C19" i="1" s="1"/>
  <c r="C76" i="1" l="1"/>
  <c r="E76" i="1" s="1"/>
  <c r="F76" i="1" s="1"/>
  <c r="D72" i="1"/>
  <c r="E72" i="1" s="1"/>
  <c r="F72" i="1" s="1"/>
  <c r="C75" i="1"/>
  <c r="E75" i="1" s="1"/>
  <c r="F75" i="1" s="1"/>
  <c r="C77" i="1"/>
  <c r="E77" i="1" s="1"/>
  <c r="F77" i="1" s="1"/>
  <c r="D71" i="1"/>
  <c r="E71" i="1" s="1"/>
  <c r="F71" i="1" s="1"/>
  <c r="E70" i="1"/>
  <c r="F70" i="1" s="1"/>
  <c r="E33" i="1"/>
  <c r="F33" i="1" s="1"/>
  <c r="E44" i="1"/>
  <c r="F44" i="1" s="1"/>
  <c r="E32" i="1"/>
  <c r="F32" i="1" s="1"/>
  <c r="D45" i="1"/>
  <c r="E45" i="1" s="1"/>
  <c r="F45" i="1" s="1"/>
  <c r="E43" i="1"/>
  <c r="F43" i="1" s="1"/>
  <c r="E74" i="1"/>
  <c r="F74" i="1" s="1"/>
  <c r="D67" i="1"/>
  <c r="D82" i="1" s="1"/>
  <c r="E63" i="1"/>
  <c r="F63" i="1" s="1"/>
  <c r="C67" i="1"/>
  <c r="C82" i="1" s="1"/>
  <c r="E62" i="1"/>
  <c r="F62" i="1" s="1"/>
  <c r="E59" i="1"/>
  <c r="F59" i="1" s="1"/>
  <c r="E73" i="1"/>
  <c r="F73" i="1" s="1"/>
  <c r="E50" i="1"/>
  <c r="F50" i="1" s="1"/>
  <c r="E49" i="1"/>
  <c r="F49" i="1" s="1"/>
  <c r="E48" i="1"/>
  <c r="F48" i="1" s="1"/>
  <c r="E39" i="1"/>
  <c r="F39" i="1" s="1"/>
  <c r="E38" i="1"/>
  <c r="F38" i="1" s="1"/>
  <c r="E37" i="1"/>
  <c r="F37" i="1" s="1"/>
  <c r="E23" i="1"/>
  <c r="F23" i="1" s="1"/>
  <c r="E21" i="1"/>
  <c r="F21" i="1" s="1"/>
  <c r="C24" i="1"/>
  <c r="E11" i="1"/>
  <c r="F11" i="1" s="1"/>
  <c r="E36" i="1"/>
  <c r="F36" i="1" s="1"/>
  <c r="E10" i="1"/>
  <c r="F10" i="1" s="1"/>
  <c r="E22" i="1"/>
  <c r="F22" i="1" s="1"/>
  <c r="E19" i="1"/>
  <c r="F19" i="1" s="1"/>
  <c r="E12" i="1"/>
  <c r="F12" i="1" s="1"/>
  <c r="D7" i="1"/>
  <c r="D9" i="1"/>
  <c r="D6" i="1"/>
  <c r="D5" i="1"/>
  <c r="D78" i="1" l="1"/>
  <c r="C78" i="1"/>
  <c r="E82" i="1"/>
  <c r="F82" i="1" s="1"/>
  <c r="E7" i="1"/>
  <c r="F7" i="1" s="1"/>
  <c r="D18" i="1"/>
  <c r="E18" i="1" s="1"/>
  <c r="F18" i="1" s="1"/>
  <c r="E78" i="1"/>
  <c r="E5" i="1"/>
  <c r="F5" i="1" s="1"/>
  <c r="D16" i="1"/>
  <c r="E16" i="1" s="1"/>
  <c r="F16" i="1" s="1"/>
  <c r="E9" i="1"/>
  <c r="F9" i="1" s="1"/>
  <c r="D20" i="1"/>
  <c r="E20" i="1" s="1"/>
  <c r="F20" i="1" s="1"/>
  <c r="F78" i="1"/>
  <c r="E6" i="1"/>
  <c r="F6" i="1" s="1"/>
  <c r="D17" i="1"/>
  <c r="E17" i="1" s="1"/>
  <c r="F17" i="1" s="1"/>
  <c r="F67" i="1"/>
  <c r="E67" i="1"/>
  <c r="C51" i="1"/>
  <c r="D13" i="1"/>
  <c r="D28" i="1" s="1"/>
  <c r="D51" i="1"/>
  <c r="C40" i="1"/>
  <c r="C55" i="1" s="1"/>
  <c r="E46" i="1"/>
  <c r="F46" i="1" s="1"/>
  <c r="E47" i="1"/>
  <c r="F47" i="1" s="1"/>
  <c r="E35" i="1"/>
  <c r="F35" i="1" s="1"/>
  <c r="C13" i="1"/>
  <c r="C28" i="1" s="1"/>
  <c r="E8" i="1"/>
  <c r="F8" i="1" s="1"/>
  <c r="D40" i="1"/>
  <c r="D55" i="1" s="1"/>
  <c r="F13" i="1" l="1"/>
  <c r="D24" i="1"/>
  <c r="E28" i="1" s="1"/>
  <c r="F28" i="1" s="1"/>
  <c r="E13" i="1"/>
  <c r="E40" i="1"/>
  <c r="F40" i="1"/>
  <c r="E51" i="1"/>
  <c r="E55" i="1" s="1"/>
  <c r="F55" i="1" s="1"/>
  <c r="F51" i="1"/>
  <c r="F24" i="1"/>
  <c r="E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tc={B2394EA5-6B0C-48B2-B366-EF9C460D7A50}</author>
  </authors>
  <commentList>
    <comment ref="A2" authorId="0" shapeId="0" xr:uid="{B2394EA5-6B0C-48B2-B366-EF9C460D7A50}">
      <text>
        <t>[Threaded comment]
Your version of Excel allows you to read this threaded comment; however, any edits to it will get removed if the file is opened in a newer version of Excel. Learn more: https://go.microsoft.com/fwlink/?linkid=870924
Comment:
    Hyperlink to ERC article, if possible</t>
      </text>
    </comment>
  </commentList>
</comments>
</file>

<file path=xl/sharedStrings.xml><?xml version="1.0" encoding="utf-8"?>
<sst xmlns="http://schemas.openxmlformats.org/spreadsheetml/2006/main" count="71" uniqueCount="18">
  <si>
    <t>Cash Flow</t>
  </si>
  <si>
    <t>Year</t>
  </si>
  <si>
    <t>Product Profits</t>
  </si>
  <si>
    <t>Overhead Costs</t>
  </si>
  <si>
    <t>Totals</t>
  </si>
  <si>
    <t>Cost of Capital</t>
  </si>
  <si>
    <t>Internal Rate of Return</t>
  </si>
  <si>
    <t>Royalties</t>
  </si>
  <si>
    <t>Return on Investment</t>
  </si>
  <si>
    <t>Net Present Value</t>
  </si>
  <si>
    <t>SCENARIO 1 (decision point prior to project)</t>
  </si>
  <si>
    <t>SCENARIO 2 (decision point at the end of Year 3)</t>
  </si>
  <si>
    <t>SCENARIO 3 (decision point at the end of Year 3)</t>
  </si>
  <si>
    <t>Insert the percentage that sets Total Net Present Value to $0</t>
  </si>
  <si>
    <t>Insert your firm's weighted average cost of capital or similar rate</t>
  </si>
  <si>
    <t>Return Calculations Tool</t>
  </si>
  <si>
    <r>
      <t xml:space="preserve">Use this tool to calculate Net Present Value (NPV), Internal Rate of Return (IRR) and Return on Investment (ROI), as explained in the article titled </t>
    </r>
    <r>
      <rPr>
        <b/>
        <sz val="10"/>
        <color theme="1"/>
        <rFont val="Century Gothic"/>
        <family val="2"/>
      </rPr>
      <t>"Creating and Following a System for Strategic Management of Intellectual Property Assets:
 An Executive’s Toolkit."</t>
    </r>
    <r>
      <rPr>
        <sz val="10"/>
        <color theme="1"/>
        <rFont val="Century Gothic"/>
        <family val="2"/>
      </rPr>
      <t xml:space="preserve"> That article explains the basics of managing Intellectual Property (IP) assets and the scenarios used below.</t>
    </r>
    <r>
      <rPr>
        <b/>
        <sz val="10"/>
        <color theme="1"/>
        <rFont val="Century Gothic"/>
        <family val="2"/>
      </rPr>
      <t xml:space="preserve">
</t>
    </r>
    <r>
      <rPr>
        <sz val="10"/>
        <color theme="1"/>
        <rFont val="Century Gothic"/>
        <family val="2"/>
      </rPr>
      <t xml:space="preserve">
The </t>
    </r>
    <r>
      <rPr>
        <b/>
        <sz val="10"/>
        <color theme="1"/>
        <rFont val="Century Gothic"/>
        <family val="2"/>
      </rPr>
      <t xml:space="preserve">NPV </t>
    </r>
    <r>
      <rPr>
        <sz val="10"/>
        <color theme="1"/>
        <rFont val="Century Gothic"/>
        <family val="2"/>
      </rPr>
      <t xml:space="preserve">of a project is its economic return after factoring in the time value of money and the company’s cost of capital, using a discount rate such as weighted average cost of capital.  
The </t>
    </r>
    <r>
      <rPr>
        <b/>
        <sz val="10"/>
        <color theme="1"/>
        <rFont val="Century Gothic"/>
        <family val="2"/>
      </rPr>
      <t xml:space="preserve">IRR </t>
    </r>
    <r>
      <rPr>
        <sz val="10"/>
        <color theme="1"/>
        <rFont val="Century Gothic"/>
        <family val="2"/>
      </rPr>
      <t xml:space="preserve">is the discount rate that results in an NPV of zero, such that the firm will experience a positive economic return as long as its discount rate is lower than the IRR percentage.  
The </t>
    </r>
    <r>
      <rPr>
        <b/>
        <sz val="10"/>
        <color theme="1"/>
        <rFont val="Century Gothic"/>
        <family val="2"/>
      </rPr>
      <t xml:space="preserve">ROI </t>
    </r>
    <r>
      <rPr>
        <sz val="10"/>
        <color theme="1"/>
        <rFont val="Century Gothic"/>
        <family val="2"/>
      </rPr>
      <t xml:space="preserve">is a simple comparative metric reflecting the nominal return of a project divided by its nominal costs.  
To use the tool, gather the information described in the article regarding product profits, overhead costs, cash flow, and other data described in the accompanying article. Then fill the data into the blue fields where indicated. </t>
    </r>
  </si>
  <si>
    <t>Cash Flow/Overhead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</si>
</sst>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8" x14ac:knownFonts="1">
    <font>
      <sz val="11"/>
      <color theme="1"/>
      <name val="Calibri"/>
      <family val="2"/>
      <scheme val="minor"/>
    </font>
    <font>
      <sz val="11"/>
      <color theme="1"/>
      <name val="Calibri"/>
      <family val="2"/>
      <scheme val="minor"/>
    </font>
    <font>
      <sz val="10"/>
      <color theme="1"/>
      <name val="Century Gothic"/>
      <family val="2"/>
    </font>
    <font>
      <b/>
      <u/>
      <sz val="10"/>
      <color theme="1"/>
      <name val="Century Gothic"/>
      <family val="2"/>
    </font>
    <font>
      <u/>
      <sz val="10"/>
      <color theme="1"/>
      <name val="Century Gothic"/>
      <family val="2"/>
    </font>
    <font>
      <b/>
      <sz val="10"/>
      <color theme="1"/>
      <name val="Century Gothic"/>
      <family val="2"/>
    </font>
    <font>
      <b/>
      <sz val="14"/>
      <color theme="0"/>
      <name val="Century Gothic"/>
      <family val="2"/>
    </font>
    <font>
      <sz val="9"/>
      <color indexed="8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2"/>
        <bgColor indexed="64"/>
      </patternFill>
    </fill>
    <fill>
      <patternFill patternType="solid">
        <fgColor theme="2" tint="0.59999389629810485"/>
        <bgColor indexed="64"/>
      </patternFill>
    </fill>
    <fill>
      <patternFill patternType="solid">
        <fgColor theme="6"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2" fillId="0" borderId="0" xfId="0" applyFont="1"/>
    <xf numFmtId="0" fontId="2" fillId="0" borderId="0" xfId="0" applyFont="1" applyAlignment="1">
      <alignment wrapText="1"/>
    </xf>
    <xf numFmtId="0" fontId="2" fillId="2" borderId="0" xfId="0" applyFont="1" applyFill="1"/>
    <xf numFmtId="0" fontId="3" fillId="2" borderId="0" xfId="0" applyFont="1" applyFill="1"/>
    <xf numFmtId="0" fontId="2" fillId="2" borderId="0" xfId="0" applyFont="1" applyFill="1" applyAlignment="1">
      <alignment horizontal="right"/>
    </xf>
    <xf numFmtId="0" fontId="2" fillId="0" borderId="0" xfId="0" applyFont="1" applyAlignment="1">
      <alignment horizontal="right"/>
    </xf>
    <xf numFmtId="164" fontId="2" fillId="0" borderId="0" xfId="0" applyNumberFormat="1" applyFont="1"/>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0" xfId="0" applyFont="1" applyBorder="1" applyAlignment="1">
      <alignment wrapText="1"/>
    </xf>
    <xf numFmtId="164" fontId="4" fillId="0" borderId="0" xfId="0" applyNumberFormat="1" applyFont="1"/>
    <xf numFmtId="164" fontId="5" fillId="0" borderId="0" xfId="0" applyNumberFormat="1" applyFont="1"/>
    <xf numFmtId="164" fontId="2" fillId="0" borderId="0" xfId="0" applyNumberFormat="1" applyFont="1" applyFill="1"/>
    <xf numFmtId="164" fontId="4" fillId="0" borderId="0" xfId="0" applyNumberFormat="1" applyFont="1" applyFill="1"/>
    <xf numFmtId="164" fontId="5" fillId="0" borderId="0" xfId="0" applyNumberFormat="1" applyFont="1" applyAlignment="1">
      <alignment horizontal="right"/>
    </xf>
    <xf numFmtId="165" fontId="5" fillId="0" borderId="0" xfId="1" applyNumberFormat="1" applyFont="1"/>
    <xf numFmtId="0" fontId="2" fillId="0" borderId="0" xfId="0" applyFont="1" applyBorder="1"/>
    <xf numFmtId="9" fontId="5" fillId="0" borderId="0" xfId="1" applyFont="1" applyAlignment="1">
      <alignment horizontal="right"/>
    </xf>
    <xf numFmtId="0" fontId="2" fillId="0" borderId="0" xfId="0" applyFont="1" applyAlignment="1">
      <alignment horizontal="left" wrapText="1"/>
    </xf>
    <xf numFmtId="0" fontId="6" fillId="3" borderId="0" xfId="0" applyFont="1" applyFill="1" applyAlignment="1">
      <alignment horizontal="center"/>
    </xf>
    <xf numFmtId="0" fontId="2" fillId="4" borderId="0" xfId="0" applyFont="1" applyFill="1"/>
    <xf numFmtId="0" fontId="3" fillId="4" borderId="0" xfId="0" applyFont="1" applyFill="1"/>
    <xf numFmtId="0" fontId="5" fillId="5" borderId="0" xfId="0" applyFont="1" applyFill="1" applyAlignment="1">
      <alignment horizontal="center"/>
    </xf>
    <xf numFmtId="164" fontId="2" fillId="6" borderId="0" xfId="0" applyNumberFormat="1" applyFont="1" applyFill="1" applyProtection="1">
      <protection locked="0"/>
    </xf>
    <xf numFmtId="164" fontId="4" fillId="6" borderId="0" xfId="0" applyNumberFormat="1" applyFont="1" applyFill="1" applyProtection="1">
      <protection locked="0"/>
    </xf>
    <xf numFmtId="0" fontId="5" fillId="0" borderId="4" xfId="0" applyFont="1" applyBorder="1" applyAlignment="1">
      <alignment horizontal="center" wrapText="1"/>
    </xf>
    <xf numFmtId="0" fontId="5" fillId="0" borderId="0" xfId="0" applyFont="1" applyBorder="1" applyAlignment="1">
      <alignment horizontal="center" wrapText="1"/>
    </xf>
    <xf numFmtId="165" fontId="5" fillId="6" borderId="1" xfId="0" applyNumberFormat="1" applyFont="1" applyFill="1" applyBorder="1" applyAlignment="1" applyProtection="1">
      <alignment horizontal="center"/>
      <protection locked="0"/>
    </xf>
    <xf numFmtId="0" fontId="2" fillId="5" borderId="0" xfId="0" applyFont="1" applyFill="1"/>
    <xf numFmtId="0" fontId="5" fillId="5" borderId="0" xfId="0" applyFont="1" applyFill="1" applyAlignment="1">
      <alignment horizontal="right"/>
    </xf>
    <xf numFmtId="0" fontId="5" fillId="5" borderId="0" xfId="0" applyFont="1" applyFill="1"/>
    <xf numFmtId="0" fontId="5" fillId="0" borderId="0" xfId="0" applyFont="1" applyAlignment="1">
      <alignment horizontal="right"/>
    </xf>
    <xf numFmtId="0" fontId="5" fillId="7" borderId="1" xfId="0" applyFont="1" applyFill="1" applyBorder="1" applyAlignment="1">
      <alignment horizontal="center" wrapText="1"/>
    </xf>
    <xf numFmtId="0" fontId="5" fillId="7" borderId="2" xfId="0" applyFont="1" applyFill="1" applyBorder="1" applyAlignment="1">
      <alignment horizontal="center" wrapText="1"/>
    </xf>
    <xf numFmtId="0" fontId="5" fillId="7" borderId="3" xfId="0" applyFont="1" applyFill="1" applyBorder="1" applyAlignment="1">
      <alignment horizontal="center" wrapText="1"/>
    </xf>
    <xf numFmtId="0" fontId="3" fillId="5" borderId="0" xfId="0" applyFont="1" applyFill="1"/>
    <xf numFmtId="164" fontId="2" fillId="5" borderId="0" xfId="0" applyNumberFormat="1" applyFont="1" applyFill="1"/>
    <xf numFmtId="164" fontId="5" fillId="5" borderId="0" xfId="0" applyNumberFormat="1" applyFont="1" applyFill="1"/>
    <xf numFmtId="164" fontId="5" fillId="5" borderId="0" xfId="0" applyNumberFormat="1" applyFont="1" applyFill="1" applyAlignment="1">
      <alignment horizontal="right" wrapText="1"/>
    </xf>
    <xf numFmtId="0" fontId="2" fillId="3" borderId="0" xfId="0" applyFont="1" applyFill="1"/>
    <xf numFmtId="164" fontId="2" fillId="2" borderId="0" xfId="0" applyNumberFormat="1" applyFont="1" applyFill="1"/>
    <xf numFmtId="164" fontId="5" fillId="2" borderId="0" xfId="0" applyNumberFormat="1" applyFont="1" applyFill="1"/>
    <xf numFmtId="0" fontId="4" fillId="2" borderId="0" xfId="0" applyFont="1" applyFill="1" applyAlignment="1">
      <alignment horizontal="right"/>
    </xf>
    <xf numFmtId="164" fontId="3" fillId="2" borderId="0" xfId="0" applyNumberFormat="1" applyFont="1" applyFill="1" applyAlignment="1">
      <alignment horizontal="right"/>
    </xf>
    <xf numFmtId="165" fontId="5" fillId="6" borderId="5" xfId="0" applyNumberFormat="1" applyFont="1" applyFill="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Weaver proposals">
      <a:dk1>
        <a:srgbClr val="000000"/>
      </a:dk1>
      <a:lt1>
        <a:srgbClr val="FFFFFF"/>
      </a:lt1>
      <a:dk2>
        <a:srgbClr val="446C57"/>
      </a:dk2>
      <a:lt2>
        <a:srgbClr val="6FBE65"/>
      </a:lt2>
      <a:accent1>
        <a:srgbClr val="EF5B34"/>
      </a:accent1>
      <a:accent2>
        <a:srgbClr val="FAAF4C"/>
      </a:accent2>
      <a:accent3>
        <a:srgbClr val="00559C"/>
      </a:accent3>
      <a:accent4>
        <a:srgbClr val="00AFEC"/>
      </a:accent4>
      <a:accent5>
        <a:srgbClr val="414042"/>
      </a:accent5>
      <a:accent6>
        <a:srgbClr val="A7A9AC"/>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4-04-03T19:50:17.29" personId="{00000000-0000-0000-0000-000000000000}" id="{B2394EA5-6B0C-48B2-B366-EF9C460D7A50}">
    <text>Hyperlink to ERC article, if possible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64168-6688-4E0A-BD76-6D78D0AA1501}">
  <dimension ref="A1:H83"/>
  <sheetViews>
    <sheetView tabSelected="1" zoomScaleNormal="100" workbookViewId="0">
      <selection activeCell="C5" sqref="C5"/>
    </sheetView>
  </sheetViews>
  <sheetFormatPr defaultRowHeight="13.2" x14ac:dyDescent="0.25"/>
  <cols>
    <col min="1" max="1" width="2.77734375" style="1" customWidth="1"/>
    <col min="2" max="2" width="6" style="1" bestFit="1" customWidth="1"/>
    <col min="3" max="7" width="20.77734375" style="1" customWidth="1"/>
    <col min="8" max="8" width="2.77734375" style="1" customWidth="1"/>
    <col min="9" max="16384" width="8.88671875" style="1"/>
  </cols>
  <sheetData>
    <row r="1" spans="1:8" ht="25.2" customHeight="1" x14ac:dyDescent="0.3">
      <c r="A1" s="21" t="s">
        <v>15</v>
      </c>
      <c r="B1" s="21"/>
      <c r="C1" s="21"/>
      <c r="D1" s="21"/>
      <c r="E1" s="21"/>
      <c r="F1" s="21"/>
      <c r="G1" s="21"/>
      <c r="H1" s="21"/>
    </row>
    <row r="2" spans="1:8" s="2" customFormat="1" ht="180.6" customHeight="1" x14ac:dyDescent="0.25">
      <c r="A2" s="20" t="s">
        <v>16</v>
      </c>
      <c r="B2" s="20"/>
      <c r="C2" s="20"/>
      <c r="D2" s="20"/>
      <c r="E2" s="20"/>
      <c r="F2" s="20"/>
      <c r="G2" s="20"/>
      <c r="H2" s="20"/>
    </row>
    <row r="3" spans="1:8" x14ac:dyDescent="0.25">
      <c r="A3" s="22"/>
      <c r="B3" s="23" t="s">
        <v>10</v>
      </c>
      <c r="C3" s="22"/>
      <c r="D3" s="22"/>
      <c r="E3" s="22"/>
      <c r="F3" s="22"/>
      <c r="G3" s="22"/>
      <c r="H3" s="22"/>
    </row>
    <row r="4" spans="1:8" s="6" customFormat="1" x14ac:dyDescent="0.25">
      <c r="A4" s="5"/>
      <c r="B4" s="31" t="s">
        <v>1</v>
      </c>
      <c r="C4" s="31" t="s">
        <v>2</v>
      </c>
      <c r="D4" s="31" t="s">
        <v>3</v>
      </c>
      <c r="E4" s="31" t="s">
        <v>0</v>
      </c>
      <c r="F4" s="31" t="s">
        <v>9</v>
      </c>
      <c r="G4" s="24" t="s">
        <v>5</v>
      </c>
      <c r="H4" s="5"/>
    </row>
    <row r="5" spans="1:8" x14ac:dyDescent="0.25">
      <c r="A5" s="3"/>
      <c r="B5" s="32">
        <v>1</v>
      </c>
      <c r="C5" s="25">
        <v>0</v>
      </c>
      <c r="D5" s="25">
        <f>750000/5</f>
        <v>150000</v>
      </c>
      <c r="E5" s="7">
        <f t="shared" ref="E5:E12" si="0">C5-D5</f>
        <v>-150000</v>
      </c>
      <c r="F5" s="7">
        <f>E5/(1+$G$5)^0.5</f>
        <v>-143019.38838683884</v>
      </c>
      <c r="G5" s="29">
        <v>0.1</v>
      </c>
      <c r="H5" s="3"/>
    </row>
    <row r="6" spans="1:8" ht="14.4" customHeight="1" x14ac:dyDescent="0.25">
      <c r="A6" s="3"/>
      <c r="B6" s="32">
        <v>2</v>
      </c>
      <c r="C6" s="25">
        <v>0</v>
      </c>
      <c r="D6" s="25">
        <f>750000/5</f>
        <v>150000</v>
      </c>
      <c r="E6" s="7">
        <f t="shared" si="0"/>
        <v>-150000</v>
      </c>
      <c r="F6" s="7">
        <f>E6/(1+$G$5)^1.5</f>
        <v>-130017.62580621711</v>
      </c>
      <c r="G6" s="34" t="s">
        <v>14</v>
      </c>
      <c r="H6" s="3"/>
    </row>
    <row r="7" spans="1:8" x14ac:dyDescent="0.25">
      <c r="A7" s="3"/>
      <c r="B7" s="32">
        <v>3</v>
      </c>
      <c r="C7" s="25">
        <v>0</v>
      </c>
      <c r="D7" s="25">
        <f>(750000/5)+250000</f>
        <v>400000</v>
      </c>
      <c r="E7" s="7">
        <f t="shared" si="0"/>
        <v>-400000</v>
      </c>
      <c r="F7" s="7">
        <f>E7/(1+$G$5)^2.5</f>
        <v>-315194.24437870813</v>
      </c>
      <c r="G7" s="35"/>
      <c r="H7" s="3"/>
    </row>
    <row r="8" spans="1:8" x14ac:dyDescent="0.25">
      <c r="A8" s="3"/>
      <c r="B8" s="32">
        <v>4</v>
      </c>
      <c r="C8" s="25">
        <f>1500000/5</f>
        <v>300000</v>
      </c>
      <c r="D8" s="25">
        <v>150000</v>
      </c>
      <c r="E8" s="7">
        <f t="shared" si="0"/>
        <v>150000</v>
      </c>
      <c r="F8" s="7">
        <f>E8/(1+$G$5)^3.5</f>
        <v>107452.58331092323</v>
      </c>
      <c r="G8" s="35"/>
      <c r="H8" s="3"/>
    </row>
    <row r="9" spans="1:8" x14ac:dyDescent="0.25">
      <c r="A9" s="3"/>
      <c r="B9" s="32">
        <v>5</v>
      </c>
      <c r="C9" s="25">
        <f t="shared" ref="C9:C12" si="1">1500000/5</f>
        <v>300000</v>
      </c>
      <c r="D9" s="25">
        <f>750000/5</f>
        <v>150000</v>
      </c>
      <c r="E9" s="7">
        <f t="shared" si="0"/>
        <v>150000</v>
      </c>
      <c r="F9" s="7">
        <f>E9/(1+$G$5)^4.5</f>
        <v>97684.16664629383</v>
      </c>
      <c r="G9" s="36"/>
      <c r="H9" s="3"/>
    </row>
    <row r="10" spans="1:8" x14ac:dyDescent="0.25">
      <c r="A10" s="3"/>
      <c r="B10" s="32">
        <v>6</v>
      </c>
      <c r="C10" s="25">
        <f t="shared" si="1"/>
        <v>300000</v>
      </c>
      <c r="D10" s="25">
        <v>0</v>
      </c>
      <c r="E10" s="7">
        <f t="shared" si="0"/>
        <v>300000</v>
      </c>
      <c r="F10" s="7">
        <f>E10/(1+$G$5)^5.5</f>
        <v>177607.57572053425</v>
      </c>
      <c r="G10" s="11"/>
      <c r="H10" s="3"/>
    </row>
    <row r="11" spans="1:8" x14ac:dyDescent="0.25">
      <c r="A11" s="3"/>
      <c r="B11" s="32">
        <v>7</v>
      </c>
      <c r="C11" s="25">
        <f t="shared" si="1"/>
        <v>300000</v>
      </c>
      <c r="D11" s="25">
        <v>0</v>
      </c>
      <c r="E11" s="7">
        <f t="shared" si="0"/>
        <v>300000</v>
      </c>
      <c r="F11" s="7">
        <f>E11/(1+$G$5)^6.5</f>
        <v>161461.43247321292</v>
      </c>
      <c r="H11" s="3"/>
    </row>
    <row r="12" spans="1:8" x14ac:dyDescent="0.25">
      <c r="A12" s="3"/>
      <c r="B12" s="32">
        <v>8</v>
      </c>
      <c r="C12" s="26">
        <f t="shared" si="1"/>
        <v>300000</v>
      </c>
      <c r="D12" s="26">
        <v>8000</v>
      </c>
      <c r="E12" s="12">
        <f t="shared" si="0"/>
        <v>292000</v>
      </c>
      <c r="F12" s="12">
        <f>E12/(1+$G$5)^7.5</f>
        <v>142868.9038853884</v>
      </c>
      <c r="H12" s="3"/>
    </row>
    <row r="13" spans="1:8" x14ac:dyDescent="0.25">
      <c r="A13" s="3"/>
      <c r="B13" s="31" t="s">
        <v>4</v>
      </c>
      <c r="C13" s="13">
        <f>SUM(C5:C12)</f>
        <v>1500000</v>
      </c>
      <c r="D13" s="13">
        <f>SUM(D5:D12)</f>
        <v>1008000</v>
      </c>
      <c r="E13" s="13">
        <f>SUM(E5:E12)</f>
        <v>492000</v>
      </c>
      <c r="F13" s="13">
        <f>SUM(F5:F12)</f>
        <v>98843.403464588657</v>
      </c>
      <c r="H13" s="3"/>
    </row>
    <row r="14" spans="1:8" x14ac:dyDescent="0.25">
      <c r="A14" s="3"/>
      <c r="B14" s="30"/>
      <c r="C14" s="30"/>
      <c r="D14" s="30"/>
      <c r="E14" s="30"/>
      <c r="F14" s="30"/>
      <c r="G14" s="30"/>
      <c r="H14" s="3"/>
    </row>
    <row r="15" spans="1:8" s="6" customFormat="1" x14ac:dyDescent="0.25">
      <c r="A15" s="5"/>
      <c r="B15" s="31" t="s">
        <v>1</v>
      </c>
      <c r="C15" s="31" t="s">
        <v>2</v>
      </c>
      <c r="D15" s="31" t="s">
        <v>3</v>
      </c>
      <c r="E15" s="31" t="s">
        <v>0</v>
      </c>
      <c r="F15" s="31" t="s">
        <v>9</v>
      </c>
      <c r="G15" s="24" t="s">
        <v>6</v>
      </c>
      <c r="H15" s="5"/>
    </row>
    <row r="16" spans="1:8" x14ac:dyDescent="0.25">
      <c r="A16" s="3"/>
      <c r="B16" s="32">
        <v>1</v>
      </c>
      <c r="C16" s="14">
        <f>C5</f>
        <v>0</v>
      </c>
      <c r="D16" s="14">
        <f>D5</f>
        <v>150000</v>
      </c>
      <c r="E16" s="7">
        <f t="shared" ref="E16:E23" si="2">C16-D16</f>
        <v>-150000</v>
      </c>
      <c r="F16" s="7">
        <f>E16/(1+$G$16)^0.5</f>
        <v>-140185.99203578415</v>
      </c>
      <c r="G16" s="29">
        <v>0.1449150902625955</v>
      </c>
      <c r="H16" s="3"/>
    </row>
    <row r="17" spans="1:8" ht="14.4" customHeight="1" x14ac:dyDescent="0.25">
      <c r="A17" s="3"/>
      <c r="B17" s="32">
        <v>2</v>
      </c>
      <c r="C17" s="14">
        <f t="shared" ref="C17:C23" si="3">C6</f>
        <v>0</v>
      </c>
      <c r="D17" s="14">
        <f t="shared" ref="D17:D23" si="4">D6</f>
        <v>150000</v>
      </c>
      <c r="E17" s="7">
        <f t="shared" si="2"/>
        <v>-150000</v>
      </c>
      <c r="F17" s="7">
        <f>E17/(1+$G$16)^1.5</f>
        <v>-122442.26076505931</v>
      </c>
      <c r="G17" s="8" t="s">
        <v>13</v>
      </c>
      <c r="H17" s="3"/>
    </row>
    <row r="18" spans="1:8" x14ac:dyDescent="0.25">
      <c r="A18" s="3"/>
      <c r="B18" s="32">
        <v>3</v>
      </c>
      <c r="C18" s="14">
        <f t="shared" si="3"/>
        <v>0</v>
      </c>
      <c r="D18" s="14">
        <f t="shared" si="4"/>
        <v>400000</v>
      </c>
      <c r="E18" s="7">
        <f t="shared" si="2"/>
        <v>-400000</v>
      </c>
      <c r="F18" s="7">
        <f>E18/(1+$G$16)^2.5</f>
        <v>-285185.07455308601</v>
      </c>
      <c r="G18" s="9"/>
      <c r="H18" s="3"/>
    </row>
    <row r="19" spans="1:8" x14ac:dyDescent="0.25">
      <c r="A19" s="3"/>
      <c r="B19" s="32">
        <v>4</v>
      </c>
      <c r="C19" s="14">
        <f t="shared" si="3"/>
        <v>300000</v>
      </c>
      <c r="D19" s="14">
        <f t="shared" si="4"/>
        <v>150000</v>
      </c>
      <c r="E19" s="7">
        <f t="shared" si="2"/>
        <v>150000</v>
      </c>
      <c r="F19" s="7">
        <f>E19/(1+$G$16)^3.5</f>
        <v>93408.152156400261</v>
      </c>
      <c r="G19" s="10"/>
      <c r="H19" s="3"/>
    </row>
    <row r="20" spans="1:8" x14ac:dyDescent="0.25">
      <c r="A20" s="3"/>
      <c r="B20" s="32">
        <v>5</v>
      </c>
      <c r="C20" s="14">
        <f t="shared" si="3"/>
        <v>300000</v>
      </c>
      <c r="D20" s="14">
        <f t="shared" si="4"/>
        <v>150000</v>
      </c>
      <c r="E20" s="7">
        <f t="shared" si="2"/>
        <v>150000</v>
      </c>
      <c r="F20" s="7">
        <f>E20/(1+$G$16)^4.5</f>
        <v>81585.222302359864</v>
      </c>
      <c r="G20" s="11"/>
      <c r="H20" s="3"/>
    </row>
    <row r="21" spans="1:8" x14ac:dyDescent="0.25">
      <c r="A21" s="3"/>
      <c r="B21" s="32">
        <v>6</v>
      </c>
      <c r="C21" s="14">
        <f t="shared" si="3"/>
        <v>300000</v>
      </c>
      <c r="D21" s="14">
        <f t="shared" si="4"/>
        <v>0</v>
      </c>
      <c r="E21" s="7">
        <f t="shared" si="2"/>
        <v>300000</v>
      </c>
      <c r="F21" s="7">
        <f>E21/(1+$G$16)^5.5</f>
        <v>142517.50718675152</v>
      </c>
      <c r="G21" s="11"/>
      <c r="H21" s="3"/>
    </row>
    <row r="22" spans="1:8" x14ac:dyDescent="0.25">
      <c r="A22" s="3"/>
      <c r="B22" s="32">
        <v>7</v>
      </c>
      <c r="C22" s="14">
        <f t="shared" si="3"/>
        <v>300000</v>
      </c>
      <c r="D22" s="14">
        <f t="shared" si="4"/>
        <v>0</v>
      </c>
      <c r="E22" s="7">
        <f t="shared" si="2"/>
        <v>300000</v>
      </c>
      <c r="F22" s="7">
        <f>E22/(1+$G$16)^6.5</f>
        <v>124478.66955274735</v>
      </c>
      <c r="H22" s="3"/>
    </row>
    <row r="23" spans="1:8" x14ac:dyDescent="0.25">
      <c r="A23" s="3"/>
      <c r="B23" s="32">
        <v>8</v>
      </c>
      <c r="C23" s="15">
        <f t="shared" si="3"/>
        <v>300000</v>
      </c>
      <c r="D23" s="15">
        <f t="shared" si="4"/>
        <v>8000</v>
      </c>
      <c r="E23" s="12">
        <f t="shared" si="2"/>
        <v>292000</v>
      </c>
      <c r="F23" s="12">
        <f>E23/(1+$G$16)^7.5</f>
        <v>105823.77627399881</v>
      </c>
      <c r="H23" s="3"/>
    </row>
    <row r="24" spans="1:8" x14ac:dyDescent="0.25">
      <c r="A24" s="3"/>
      <c r="B24" s="31" t="s">
        <v>4</v>
      </c>
      <c r="C24" s="13">
        <f>SUM(C16:C23)</f>
        <v>1500000</v>
      </c>
      <c r="D24" s="13">
        <f>SUM(D16:D23)</f>
        <v>1008000</v>
      </c>
      <c r="E24" s="13">
        <f>SUM(E16:E23)</f>
        <v>492000</v>
      </c>
      <c r="F24" s="13">
        <f>SUM(F16:F23)</f>
        <v>1.1832841846626252E-4</v>
      </c>
      <c r="H24" s="3"/>
    </row>
    <row r="25" spans="1:8" x14ac:dyDescent="0.25">
      <c r="A25" s="3"/>
      <c r="B25" s="30"/>
      <c r="C25" s="38"/>
      <c r="D25" s="38"/>
      <c r="E25" s="38"/>
      <c r="F25" s="39"/>
      <c r="G25" s="30"/>
      <c r="H25" s="3"/>
    </row>
    <row r="26" spans="1:8" ht="14.4" customHeight="1" x14ac:dyDescent="0.25">
      <c r="A26" s="3"/>
      <c r="B26" s="37" t="s">
        <v>8</v>
      </c>
      <c r="C26" s="38"/>
      <c r="D26" s="38"/>
      <c r="E26" s="38"/>
      <c r="F26" s="30"/>
      <c r="G26" s="30"/>
      <c r="H26" s="3"/>
    </row>
    <row r="27" spans="1:8" x14ac:dyDescent="0.25">
      <c r="A27" s="3"/>
      <c r="B27" s="37"/>
      <c r="C27" s="31" t="s">
        <v>2</v>
      </c>
      <c r="D27" s="31" t="s">
        <v>3</v>
      </c>
      <c r="E27" s="31" t="s">
        <v>0</v>
      </c>
      <c r="F27" s="40" t="s">
        <v>17</v>
      </c>
      <c r="G27" s="30"/>
      <c r="H27" s="3"/>
    </row>
    <row r="28" spans="1:8" x14ac:dyDescent="0.25">
      <c r="A28" s="3"/>
      <c r="B28" s="31" t="s">
        <v>4</v>
      </c>
      <c r="C28" s="7">
        <f>C13</f>
        <v>1500000</v>
      </c>
      <c r="D28" s="7">
        <f>D13</f>
        <v>1008000</v>
      </c>
      <c r="E28" s="7">
        <f>C28-D28</f>
        <v>492000</v>
      </c>
      <c r="F28" s="17">
        <f>E28/D28</f>
        <v>0.48809523809523808</v>
      </c>
      <c r="H28" s="3"/>
    </row>
    <row r="29" spans="1:8" x14ac:dyDescent="0.25">
      <c r="A29" s="3"/>
      <c r="B29" s="3"/>
      <c r="C29" s="42"/>
      <c r="D29" s="42"/>
      <c r="E29" s="42"/>
      <c r="F29" s="43"/>
      <c r="G29" s="3"/>
      <c r="H29" s="3"/>
    </row>
    <row r="30" spans="1:8" x14ac:dyDescent="0.25">
      <c r="A30" s="22"/>
      <c r="B30" s="23" t="s">
        <v>11</v>
      </c>
      <c r="C30" s="22"/>
      <c r="D30" s="22"/>
      <c r="E30" s="22"/>
      <c r="F30" s="22"/>
      <c r="G30" s="22"/>
      <c r="H30" s="22"/>
    </row>
    <row r="31" spans="1:8" s="6" customFormat="1" x14ac:dyDescent="0.25">
      <c r="A31" s="5"/>
      <c r="B31" s="31" t="s">
        <v>1</v>
      </c>
      <c r="C31" s="31" t="s">
        <v>2</v>
      </c>
      <c r="D31" s="31" t="s">
        <v>3</v>
      </c>
      <c r="E31" s="31" t="s">
        <v>0</v>
      </c>
      <c r="F31" s="31" t="s">
        <v>9</v>
      </c>
      <c r="G31" s="24" t="s">
        <v>5</v>
      </c>
      <c r="H31" s="5"/>
    </row>
    <row r="32" spans="1:8" x14ac:dyDescent="0.25">
      <c r="A32" s="3"/>
      <c r="B32" s="32">
        <v>1</v>
      </c>
      <c r="C32" s="25">
        <v>0</v>
      </c>
      <c r="D32" s="25">
        <f>750000/5</f>
        <v>150000</v>
      </c>
      <c r="E32" s="7">
        <f t="shared" ref="E32:E39" si="5">C32-D32</f>
        <v>-150000</v>
      </c>
      <c r="F32" s="7">
        <f>E32</f>
        <v>-150000</v>
      </c>
      <c r="G32" s="46">
        <v>0.1</v>
      </c>
      <c r="H32" s="3"/>
    </row>
    <row r="33" spans="1:8" ht="14.4" customHeight="1" x14ac:dyDescent="0.25">
      <c r="A33" s="3"/>
      <c r="B33" s="32">
        <v>2</v>
      </c>
      <c r="C33" s="25">
        <v>0</v>
      </c>
      <c r="D33" s="25">
        <f>750000/5</f>
        <v>150000</v>
      </c>
      <c r="E33" s="7">
        <f t="shared" si="5"/>
        <v>-150000</v>
      </c>
      <c r="F33" s="7">
        <f>E33</f>
        <v>-150000</v>
      </c>
      <c r="G33" s="27" t="s">
        <v>14</v>
      </c>
      <c r="H33" s="3"/>
    </row>
    <row r="34" spans="1:8" x14ac:dyDescent="0.25">
      <c r="A34" s="3"/>
      <c r="B34" s="32">
        <v>3</v>
      </c>
      <c r="C34" s="25">
        <v>0</v>
      </c>
      <c r="D34" s="25">
        <f>(750000/5)+250000</f>
        <v>400000</v>
      </c>
      <c r="E34" s="7">
        <f t="shared" si="5"/>
        <v>-400000</v>
      </c>
      <c r="F34" s="7">
        <f>E34</f>
        <v>-400000</v>
      </c>
      <c r="G34" s="28"/>
      <c r="H34" s="3"/>
    </row>
    <row r="35" spans="1:8" x14ac:dyDescent="0.25">
      <c r="A35" s="3"/>
      <c r="B35" s="32">
        <v>4</v>
      </c>
      <c r="C35" s="25">
        <f>1800000/5</f>
        <v>360000</v>
      </c>
      <c r="D35" s="25">
        <f>750000/5</f>
        <v>150000</v>
      </c>
      <c r="E35" s="7">
        <f t="shared" si="5"/>
        <v>210000</v>
      </c>
      <c r="F35" s="7">
        <f>E35/(1+$G$32)^0.5</f>
        <v>200227.14374157437</v>
      </c>
      <c r="G35" s="28"/>
      <c r="H35" s="3"/>
    </row>
    <row r="36" spans="1:8" x14ac:dyDescent="0.25">
      <c r="A36" s="3"/>
      <c r="B36" s="32">
        <v>5</v>
      </c>
      <c r="C36" s="25">
        <f>1800000/5</f>
        <v>360000</v>
      </c>
      <c r="D36" s="25">
        <f>750000/5</f>
        <v>150000</v>
      </c>
      <c r="E36" s="7">
        <f t="shared" si="5"/>
        <v>210000</v>
      </c>
      <c r="F36" s="7">
        <f>E36/(1+$G$32)^1.5</f>
        <v>182024.67612870396</v>
      </c>
      <c r="G36" s="28"/>
      <c r="H36" s="3"/>
    </row>
    <row r="37" spans="1:8" x14ac:dyDescent="0.25">
      <c r="A37" s="3"/>
      <c r="B37" s="32">
        <v>6</v>
      </c>
      <c r="C37" s="25">
        <f>1800000/5</f>
        <v>360000</v>
      </c>
      <c r="D37" s="25">
        <v>0</v>
      </c>
      <c r="E37" s="7">
        <f t="shared" si="5"/>
        <v>360000</v>
      </c>
      <c r="F37" s="7">
        <f>E37/(1+$G$32)^2.5</f>
        <v>283674.81994083733</v>
      </c>
      <c r="H37" s="3"/>
    </row>
    <row r="38" spans="1:8" x14ac:dyDescent="0.25">
      <c r="A38" s="3"/>
      <c r="B38" s="32">
        <v>7</v>
      </c>
      <c r="C38" s="25">
        <f>1800000/5</f>
        <v>360000</v>
      </c>
      <c r="D38" s="25">
        <v>0</v>
      </c>
      <c r="E38" s="7">
        <f t="shared" si="5"/>
        <v>360000</v>
      </c>
      <c r="F38" s="7">
        <f>E38/(1+$G$32)^3.5</f>
        <v>257886.19994621575</v>
      </c>
      <c r="H38" s="3"/>
    </row>
    <row r="39" spans="1:8" x14ac:dyDescent="0.25">
      <c r="A39" s="3"/>
      <c r="B39" s="32">
        <v>8</v>
      </c>
      <c r="C39" s="26">
        <f>1800000/5</f>
        <v>360000</v>
      </c>
      <c r="D39" s="26">
        <v>8000</v>
      </c>
      <c r="E39" s="12">
        <f t="shared" si="5"/>
        <v>352000</v>
      </c>
      <c r="F39" s="12">
        <f>E39/(1+$G$32)^4.5</f>
        <v>229232.17772996952</v>
      </c>
      <c r="H39" s="3"/>
    </row>
    <row r="40" spans="1:8" x14ac:dyDescent="0.25">
      <c r="A40" s="3"/>
      <c r="B40" s="31" t="s">
        <v>4</v>
      </c>
      <c r="C40" s="13">
        <f>SUM(C32:C39)</f>
        <v>1800000</v>
      </c>
      <c r="D40" s="13">
        <f>SUM(D32:D39)</f>
        <v>1008000</v>
      </c>
      <c r="E40" s="13">
        <f>SUM(E32:E39)</f>
        <v>792000</v>
      </c>
      <c r="F40" s="13">
        <f>SUM(F32:F39)</f>
        <v>453045.01748730097</v>
      </c>
      <c r="H40" s="3"/>
    </row>
    <row r="41" spans="1:8" x14ac:dyDescent="0.25">
      <c r="A41" s="3"/>
      <c r="B41" s="32"/>
      <c r="C41" s="30"/>
      <c r="D41" s="30"/>
      <c r="E41" s="30"/>
      <c r="F41" s="30"/>
      <c r="G41" s="30"/>
      <c r="H41" s="3"/>
    </row>
    <row r="42" spans="1:8" s="6" customFormat="1" x14ac:dyDescent="0.25">
      <c r="A42" s="5"/>
      <c r="B42" s="31" t="s">
        <v>1</v>
      </c>
      <c r="C42" s="31" t="s">
        <v>2</v>
      </c>
      <c r="D42" s="31" t="s">
        <v>3</v>
      </c>
      <c r="E42" s="31" t="s">
        <v>0</v>
      </c>
      <c r="F42" s="31" t="s">
        <v>9</v>
      </c>
      <c r="G42" s="24" t="s">
        <v>6</v>
      </c>
      <c r="H42" s="5"/>
    </row>
    <row r="43" spans="1:8" x14ac:dyDescent="0.25">
      <c r="A43" s="3"/>
      <c r="B43" s="32">
        <v>1</v>
      </c>
      <c r="C43" s="7">
        <f>C32</f>
        <v>0</v>
      </c>
      <c r="D43" s="7">
        <f>D32</f>
        <v>150000</v>
      </c>
      <c r="E43" s="7">
        <f t="shared" ref="E43:E50" si="6">C43-D43</f>
        <v>-150000</v>
      </c>
      <c r="F43" s="7">
        <f>E43</f>
        <v>-150000</v>
      </c>
      <c r="G43" s="29">
        <v>0.3515269022573696</v>
      </c>
      <c r="H43" s="3"/>
    </row>
    <row r="44" spans="1:8" ht="14.4" customHeight="1" x14ac:dyDescent="0.25">
      <c r="A44" s="3"/>
      <c r="B44" s="32">
        <v>2</v>
      </c>
      <c r="C44" s="7">
        <f>C33</f>
        <v>0</v>
      </c>
      <c r="D44" s="7">
        <f>D33</f>
        <v>150000</v>
      </c>
      <c r="E44" s="7">
        <f t="shared" si="6"/>
        <v>-150000</v>
      </c>
      <c r="F44" s="7">
        <f>E44</f>
        <v>-150000</v>
      </c>
      <c r="G44" s="27" t="s">
        <v>13</v>
      </c>
      <c r="H44" s="3"/>
    </row>
    <row r="45" spans="1:8" x14ac:dyDescent="0.25">
      <c r="A45" s="3"/>
      <c r="B45" s="32">
        <v>3</v>
      </c>
      <c r="C45" s="7">
        <f>C34</f>
        <v>0</v>
      </c>
      <c r="D45" s="7">
        <f>D34</f>
        <v>400000</v>
      </c>
      <c r="E45" s="7">
        <f t="shared" si="6"/>
        <v>-400000</v>
      </c>
      <c r="F45" s="7">
        <f>E45</f>
        <v>-400000</v>
      </c>
      <c r="G45" s="28"/>
      <c r="H45" s="3"/>
    </row>
    <row r="46" spans="1:8" x14ac:dyDescent="0.25">
      <c r="A46" s="3"/>
      <c r="B46" s="32">
        <v>4</v>
      </c>
      <c r="C46" s="7">
        <f>C35</f>
        <v>360000</v>
      </c>
      <c r="D46" s="7">
        <f>D35</f>
        <v>150000</v>
      </c>
      <c r="E46" s="7">
        <f t="shared" si="6"/>
        <v>210000</v>
      </c>
      <c r="F46" s="7">
        <f>E46/(1+$G$43)^0.5</f>
        <v>180637.09791663053</v>
      </c>
      <c r="G46" s="28"/>
      <c r="H46" s="3"/>
    </row>
    <row r="47" spans="1:8" x14ac:dyDescent="0.25">
      <c r="A47" s="3"/>
      <c r="B47" s="32">
        <v>5</v>
      </c>
      <c r="C47" s="7">
        <f>C36</f>
        <v>360000</v>
      </c>
      <c r="D47" s="7">
        <f>D36</f>
        <v>150000</v>
      </c>
      <c r="E47" s="7">
        <f t="shared" si="6"/>
        <v>210000</v>
      </c>
      <c r="F47" s="7">
        <f>E47/(1+$G$43)^1.5</f>
        <v>133654.08976685841</v>
      </c>
      <c r="G47" s="11"/>
      <c r="H47" s="3"/>
    </row>
    <row r="48" spans="1:8" x14ac:dyDescent="0.25">
      <c r="A48" s="3"/>
      <c r="B48" s="32">
        <v>6</v>
      </c>
      <c r="C48" s="7">
        <f>C37</f>
        <v>360000</v>
      </c>
      <c r="D48" s="7">
        <f>D37</f>
        <v>0</v>
      </c>
      <c r="E48" s="7">
        <f t="shared" si="6"/>
        <v>360000</v>
      </c>
      <c r="F48" s="7">
        <f>E48/(1+$G$43)^2.5</f>
        <v>169527.73663661382</v>
      </c>
      <c r="G48" s="11"/>
      <c r="H48" s="3"/>
    </row>
    <row r="49" spans="1:8" x14ac:dyDescent="0.25">
      <c r="A49" s="3"/>
      <c r="B49" s="32">
        <v>7</v>
      </c>
      <c r="C49" s="7">
        <f>C38</f>
        <v>360000</v>
      </c>
      <c r="D49" s="7">
        <f>D38</f>
        <v>0</v>
      </c>
      <c r="E49" s="7">
        <f t="shared" si="6"/>
        <v>360000</v>
      </c>
      <c r="F49" s="7">
        <f>E49/(1+$G$43)^3.5</f>
        <v>125434.23024244834</v>
      </c>
      <c r="G49" s="18"/>
      <c r="H49" s="3"/>
    </row>
    <row r="50" spans="1:8" x14ac:dyDescent="0.25">
      <c r="A50" s="3"/>
      <c r="B50" s="32">
        <v>8</v>
      </c>
      <c r="C50" s="12">
        <f>C39</f>
        <v>360000</v>
      </c>
      <c r="D50" s="12">
        <f>D39</f>
        <v>8000</v>
      </c>
      <c r="E50" s="12">
        <f t="shared" si="6"/>
        <v>352000</v>
      </c>
      <c r="F50" s="12">
        <f>E50/(1+$G$43)^4.5</f>
        <v>90746.845437466385</v>
      </c>
      <c r="H50" s="3"/>
    </row>
    <row r="51" spans="1:8" x14ac:dyDescent="0.25">
      <c r="A51" s="3"/>
      <c r="B51" s="31" t="s">
        <v>4</v>
      </c>
      <c r="C51" s="13">
        <f>SUM(C43:C50)</f>
        <v>1800000</v>
      </c>
      <c r="D51" s="13">
        <f>SUM(D43:D50)</f>
        <v>1008000</v>
      </c>
      <c r="E51" s="13">
        <f>SUM(E43:E50)</f>
        <v>792000</v>
      </c>
      <c r="F51" s="13">
        <f>SUM(F43:F50)</f>
        <v>1.7476850189268589E-8</v>
      </c>
      <c r="H51" s="3"/>
    </row>
    <row r="52" spans="1:8" x14ac:dyDescent="0.25">
      <c r="A52" s="3"/>
      <c r="B52" s="30"/>
      <c r="C52" s="38"/>
      <c r="D52" s="38"/>
      <c r="E52" s="38"/>
      <c r="F52" s="38"/>
      <c r="G52" s="30"/>
      <c r="H52" s="3"/>
    </row>
    <row r="53" spans="1:8" x14ac:dyDescent="0.25">
      <c r="A53" s="3"/>
      <c r="B53" s="37" t="s">
        <v>8</v>
      </c>
      <c r="C53" s="38"/>
      <c r="D53" s="38"/>
      <c r="E53" s="38"/>
      <c r="F53" s="39"/>
      <c r="G53" s="30"/>
      <c r="H53" s="3"/>
    </row>
    <row r="54" spans="1:8" x14ac:dyDescent="0.25">
      <c r="A54" s="3"/>
      <c r="B54" s="37"/>
      <c r="C54" s="33" t="s">
        <v>7</v>
      </c>
      <c r="D54" s="33" t="s">
        <v>3</v>
      </c>
      <c r="E54" s="33" t="s">
        <v>0</v>
      </c>
      <c r="F54" s="16" t="s">
        <v>17</v>
      </c>
      <c r="H54" s="3"/>
    </row>
    <row r="55" spans="1:8" x14ac:dyDescent="0.25">
      <c r="A55" s="3"/>
      <c r="B55" s="31" t="s">
        <v>4</v>
      </c>
      <c r="C55" s="16">
        <f>C40</f>
        <v>1800000</v>
      </c>
      <c r="D55" s="16">
        <f>D40</f>
        <v>1008000</v>
      </c>
      <c r="E55" s="16">
        <f>E51</f>
        <v>792000</v>
      </c>
      <c r="F55" s="19">
        <f>E55/D55</f>
        <v>0.7857142857142857</v>
      </c>
      <c r="H55" s="3"/>
    </row>
    <row r="56" spans="1:8" x14ac:dyDescent="0.25">
      <c r="A56" s="3"/>
      <c r="B56" s="4"/>
      <c r="C56" s="44"/>
      <c r="D56" s="44"/>
      <c r="E56" s="44"/>
      <c r="F56" s="45"/>
      <c r="G56" s="3"/>
      <c r="H56" s="3"/>
    </row>
    <row r="57" spans="1:8" x14ac:dyDescent="0.25">
      <c r="A57" s="22"/>
      <c r="B57" s="23" t="s">
        <v>12</v>
      </c>
      <c r="C57" s="22"/>
      <c r="D57" s="22"/>
      <c r="E57" s="22"/>
      <c r="F57" s="22"/>
      <c r="G57" s="22"/>
      <c r="H57" s="22"/>
    </row>
    <row r="58" spans="1:8" x14ac:dyDescent="0.25">
      <c r="A58" s="5"/>
      <c r="B58" s="31" t="s">
        <v>1</v>
      </c>
      <c r="C58" s="31" t="s">
        <v>7</v>
      </c>
      <c r="D58" s="31" t="s">
        <v>3</v>
      </c>
      <c r="E58" s="31" t="s">
        <v>0</v>
      </c>
      <c r="F58" s="31" t="s">
        <v>9</v>
      </c>
      <c r="G58" s="24" t="s">
        <v>5</v>
      </c>
      <c r="H58" s="5"/>
    </row>
    <row r="59" spans="1:8" x14ac:dyDescent="0.25">
      <c r="A59" s="3"/>
      <c r="B59" s="32">
        <v>1</v>
      </c>
      <c r="C59" s="25">
        <v>0</v>
      </c>
      <c r="D59" s="25">
        <f>750000/5</f>
        <v>150000</v>
      </c>
      <c r="E59" s="7">
        <f t="shared" ref="E59:E66" si="7">C59-D59</f>
        <v>-150000</v>
      </c>
      <c r="F59" s="7">
        <f>E59</f>
        <v>-150000</v>
      </c>
      <c r="G59" s="46">
        <v>0.1</v>
      </c>
      <c r="H59" s="3"/>
    </row>
    <row r="60" spans="1:8" ht="13.2" customHeight="1" x14ac:dyDescent="0.25">
      <c r="A60" s="3"/>
      <c r="B60" s="32">
        <v>2</v>
      </c>
      <c r="C60" s="25">
        <v>0</v>
      </c>
      <c r="D60" s="25">
        <f>750000/5</f>
        <v>150000</v>
      </c>
      <c r="E60" s="7">
        <f t="shared" si="7"/>
        <v>-150000</v>
      </c>
      <c r="F60" s="7">
        <f>E60</f>
        <v>-150000</v>
      </c>
      <c r="G60" s="27" t="s">
        <v>14</v>
      </c>
      <c r="H60" s="3"/>
    </row>
    <row r="61" spans="1:8" x14ac:dyDescent="0.25">
      <c r="A61" s="3"/>
      <c r="B61" s="32">
        <v>3</v>
      </c>
      <c r="C61" s="25">
        <v>0</v>
      </c>
      <c r="D61" s="25">
        <f>(750000/5)+250000</f>
        <v>400000</v>
      </c>
      <c r="E61" s="7">
        <f t="shared" si="7"/>
        <v>-400000</v>
      </c>
      <c r="F61" s="7">
        <f>E61</f>
        <v>-400000</v>
      </c>
      <c r="G61" s="28"/>
      <c r="H61" s="3"/>
    </row>
    <row r="62" spans="1:8" x14ac:dyDescent="0.25">
      <c r="A62" s="3"/>
      <c r="B62" s="32">
        <v>4</v>
      </c>
      <c r="C62" s="25">
        <f>2000000/5</f>
        <v>400000</v>
      </c>
      <c r="D62" s="25">
        <f>(750000-450000-250000)/2</f>
        <v>25000</v>
      </c>
      <c r="E62" s="7">
        <f t="shared" si="7"/>
        <v>375000</v>
      </c>
      <c r="F62" s="7">
        <f>E62/(1+$G$59)^0.5</f>
        <v>357548.47096709709</v>
      </c>
      <c r="G62" s="28"/>
      <c r="H62" s="3"/>
    </row>
    <row r="63" spans="1:8" x14ac:dyDescent="0.25">
      <c r="A63" s="3"/>
      <c r="B63" s="32">
        <v>5</v>
      </c>
      <c r="C63" s="25">
        <f>2000000/5</f>
        <v>400000</v>
      </c>
      <c r="D63" s="25">
        <f>(750000-450000-250000)/2</f>
        <v>25000</v>
      </c>
      <c r="E63" s="7">
        <f t="shared" si="7"/>
        <v>375000</v>
      </c>
      <c r="F63" s="7">
        <f>E63/(1+$G$59)^1.5</f>
        <v>325044.06451554276</v>
      </c>
      <c r="G63" s="28"/>
      <c r="H63" s="3"/>
    </row>
    <row r="64" spans="1:8" x14ac:dyDescent="0.25">
      <c r="A64" s="3"/>
      <c r="B64" s="32">
        <v>6</v>
      </c>
      <c r="C64" s="25">
        <f>2000000/5</f>
        <v>400000</v>
      </c>
      <c r="D64" s="25">
        <v>0</v>
      </c>
      <c r="E64" s="7">
        <f t="shared" si="7"/>
        <v>400000</v>
      </c>
      <c r="F64" s="7">
        <f>E64/(1+$G$59)^2.5</f>
        <v>315194.24437870813</v>
      </c>
      <c r="H64" s="3"/>
    </row>
    <row r="65" spans="1:8" x14ac:dyDescent="0.25">
      <c r="A65" s="3"/>
      <c r="B65" s="32">
        <v>7</v>
      </c>
      <c r="C65" s="25">
        <f>2000000/5</f>
        <v>400000</v>
      </c>
      <c r="D65" s="25">
        <v>0</v>
      </c>
      <c r="E65" s="7">
        <f t="shared" si="7"/>
        <v>400000</v>
      </c>
      <c r="F65" s="7">
        <f>E65/(1+$G$59)^3.5</f>
        <v>286540.22216246196</v>
      </c>
      <c r="H65" s="3"/>
    </row>
    <row r="66" spans="1:8" x14ac:dyDescent="0.25">
      <c r="A66" s="3"/>
      <c r="B66" s="32">
        <v>8</v>
      </c>
      <c r="C66" s="26">
        <f>2000000/5</f>
        <v>400000</v>
      </c>
      <c r="D66" s="26">
        <v>8000</v>
      </c>
      <c r="E66" s="12">
        <f t="shared" si="7"/>
        <v>392000</v>
      </c>
      <c r="F66" s="12">
        <f>E66/(1+$G$59)^4.5</f>
        <v>255281.28883564787</v>
      </c>
      <c r="H66" s="3"/>
    </row>
    <row r="67" spans="1:8" x14ac:dyDescent="0.25">
      <c r="A67" s="3"/>
      <c r="B67" s="31" t="s">
        <v>4</v>
      </c>
      <c r="C67" s="13">
        <f>SUM(C59:C66)</f>
        <v>2000000</v>
      </c>
      <c r="D67" s="13">
        <f>SUM(D59:D66)</f>
        <v>758000</v>
      </c>
      <c r="E67" s="13">
        <f>SUM(E59:E66)</f>
        <v>1242000</v>
      </c>
      <c r="F67" s="13">
        <f>SUM(F59:F66)</f>
        <v>839608.2908594578</v>
      </c>
      <c r="H67" s="3"/>
    </row>
    <row r="68" spans="1:8" x14ac:dyDescent="0.25">
      <c r="A68" s="3"/>
      <c r="B68" s="30"/>
      <c r="C68" s="30"/>
      <c r="D68" s="30"/>
      <c r="E68" s="30"/>
      <c r="F68" s="30"/>
      <c r="G68" s="30"/>
      <c r="H68" s="3"/>
    </row>
    <row r="69" spans="1:8" x14ac:dyDescent="0.25">
      <c r="A69" s="5"/>
      <c r="B69" s="31" t="s">
        <v>1</v>
      </c>
      <c r="C69" s="31" t="s">
        <v>7</v>
      </c>
      <c r="D69" s="31" t="s">
        <v>3</v>
      </c>
      <c r="E69" s="31" t="s">
        <v>0</v>
      </c>
      <c r="F69" s="31" t="s">
        <v>9</v>
      </c>
      <c r="G69" s="24" t="s">
        <v>6</v>
      </c>
      <c r="H69" s="5"/>
    </row>
    <row r="70" spans="1:8" x14ac:dyDescent="0.25">
      <c r="A70" s="3"/>
      <c r="B70" s="32">
        <v>1</v>
      </c>
      <c r="C70" s="7">
        <f t="shared" ref="C70:D77" si="8">C59</f>
        <v>0</v>
      </c>
      <c r="D70" s="7">
        <f t="shared" si="8"/>
        <v>150000</v>
      </c>
      <c r="E70" s="7">
        <f t="shared" ref="E70:E77" si="9">C70-D70</f>
        <v>-150000</v>
      </c>
      <c r="F70" s="7">
        <f>E70</f>
        <v>-150000</v>
      </c>
      <c r="G70" s="29">
        <v>0.64091375044952414</v>
      </c>
      <c r="H70" s="3"/>
    </row>
    <row r="71" spans="1:8" ht="14.4" customHeight="1" x14ac:dyDescent="0.25">
      <c r="A71" s="3"/>
      <c r="B71" s="32">
        <v>2</v>
      </c>
      <c r="C71" s="7">
        <f t="shared" si="8"/>
        <v>0</v>
      </c>
      <c r="D71" s="7">
        <f t="shared" si="8"/>
        <v>150000</v>
      </c>
      <c r="E71" s="7">
        <f t="shared" si="9"/>
        <v>-150000</v>
      </c>
      <c r="F71" s="7">
        <f>E71</f>
        <v>-150000</v>
      </c>
      <c r="G71" s="27" t="s">
        <v>13</v>
      </c>
      <c r="H71" s="3"/>
    </row>
    <row r="72" spans="1:8" x14ac:dyDescent="0.25">
      <c r="A72" s="3"/>
      <c r="B72" s="32">
        <v>3</v>
      </c>
      <c r="C72" s="7">
        <f t="shared" si="8"/>
        <v>0</v>
      </c>
      <c r="D72" s="7">
        <f t="shared" si="8"/>
        <v>400000</v>
      </c>
      <c r="E72" s="7">
        <f t="shared" si="9"/>
        <v>-400000</v>
      </c>
      <c r="F72" s="7">
        <f>E72</f>
        <v>-400000</v>
      </c>
      <c r="G72" s="28"/>
      <c r="H72" s="3"/>
    </row>
    <row r="73" spans="1:8" x14ac:dyDescent="0.25">
      <c r="A73" s="3"/>
      <c r="B73" s="32">
        <v>4</v>
      </c>
      <c r="C73" s="7">
        <f t="shared" si="8"/>
        <v>400000</v>
      </c>
      <c r="D73" s="7">
        <f t="shared" si="8"/>
        <v>25000</v>
      </c>
      <c r="E73" s="7">
        <f t="shared" si="9"/>
        <v>375000</v>
      </c>
      <c r="F73" s="7">
        <f>E73/(1+$G$70)^0.5</f>
        <v>292744.26148285373</v>
      </c>
      <c r="G73" s="28"/>
      <c r="H73" s="3"/>
    </row>
    <row r="74" spans="1:8" x14ac:dyDescent="0.25">
      <c r="A74" s="3"/>
      <c r="B74" s="32">
        <v>5</v>
      </c>
      <c r="C74" s="7">
        <f t="shared" si="8"/>
        <v>400000</v>
      </c>
      <c r="D74" s="7">
        <f t="shared" si="8"/>
        <v>25000</v>
      </c>
      <c r="E74" s="7">
        <f t="shared" si="9"/>
        <v>375000</v>
      </c>
      <c r="F74" s="7">
        <f>E74/(1+$G$70)^1.5</f>
        <v>178403.19846345196</v>
      </c>
      <c r="G74" s="11"/>
      <c r="H74" s="3"/>
    </row>
    <row r="75" spans="1:8" x14ac:dyDescent="0.25">
      <c r="A75" s="3"/>
      <c r="B75" s="32">
        <v>6</v>
      </c>
      <c r="C75" s="7">
        <f t="shared" si="8"/>
        <v>400000</v>
      </c>
      <c r="D75" s="7">
        <f t="shared" si="8"/>
        <v>0</v>
      </c>
      <c r="E75" s="7">
        <f t="shared" si="9"/>
        <v>400000</v>
      </c>
      <c r="F75" s="7">
        <f>E75/(1+$G$70)^2.5</f>
        <v>115969.98621990385</v>
      </c>
      <c r="G75" s="11"/>
      <c r="H75" s="3"/>
    </row>
    <row r="76" spans="1:8" x14ac:dyDescent="0.25">
      <c r="A76" s="3"/>
      <c r="B76" s="32">
        <v>7</v>
      </c>
      <c r="C76" s="7">
        <f t="shared" si="8"/>
        <v>400000</v>
      </c>
      <c r="D76" s="7">
        <f t="shared" si="8"/>
        <v>0</v>
      </c>
      <c r="E76" s="7">
        <f t="shared" si="9"/>
        <v>400000</v>
      </c>
      <c r="F76" s="7">
        <f>E76/(1+$G$70)^3.5</f>
        <v>70674.029142685991</v>
      </c>
      <c r="H76" s="3"/>
    </row>
    <row r="77" spans="1:8" x14ac:dyDescent="0.25">
      <c r="A77" s="3"/>
      <c r="B77" s="32">
        <v>8</v>
      </c>
      <c r="C77" s="12">
        <f t="shared" si="8"/>
        <v>400000</v>
      </c>
      <c r="D77" s="12">
        <f t="shared" si="8"/>
        <v>8000</v>
      </c>
      <c r="E77" s="12">
        <f t="shared" si="9"/>
        <v>392000</v>
      </c>
      <c r="F77" s="12">
        <f>E77/(1+$G$70)^4.5</f>
        <v>42208.524695986322</v>
      </c>
      <c r="H77" s="3"/>
    </row>
    <row r="78" spans="1:8" x14ac:dyDescent="0.25">
      <c r="A78" s="3"/>
      <c r="B78" s="31" t="s">
        <v>4</v>
      </c>
      <c r="C78" s="13">
        <f>SUM(C70:C77)</f>
        <v>2000000</v>
      </c>
      <c r="D78" s="13">
        <f>SUM(D70:D77)</f>
        <v>758000</v>
      </c>
      <c r="E78" s="13">
        <f>SUM(E70:E77)</f>
        <v>1242000</v>
      </c>
      <c r="F78" s="13">
        <f>SUM(F70:F77)</f>
        <v>4.8818546929396689E-6</v>
      </c>
      <c r="H78" s="3"/>
    </row>
    <row r="79" spans="1:8" x14ac:dyDescent="0.25">
      <c r="A79" s="3"/>
      <c r="B79" s="30"/>
      <c r="C79" s="38"/>
      <c r="D79" s="38"/>
      <c r="E79" s="38"/>
      <c r="F79" s="38"/>
      <c r="G79" s="30"/>
      <c r="H79" s="3"/>
    </row>
    <row r="80" spans="1:8" x14ac:dyDescent="0.25">
      <c r="A80" s="3"/>
      <c r="B80" s="32" t="s">
        <v>8</v>
      </c>
      <c r="C80" s="38"/>
      <c r="D80" s="38"/>
      <c r="E80" s="38"/>
      <c r="F80" s="39"/>
      <c r="G80" s="30"/>
      <c r="H80" s="3"/>
    </row>
    <row r="81" spans="1:8" x14ac:dyDescent="0.25">
      <c r="A81" s="3"/>
      <c r="B81" s="30"/>
      <c r="C81" s="33" t="s">
        <v>7</v>
      </c>
      <c r="D81" s="33" t="s">
        <v>3</v>
      </c>
      <c r="E81" s="33" t="s">
        <v>0</v>
      </c>
      <c r="F81" s="16" t="s">
        <v>17</v>
      </c>
      <c r="H81" s="3"/>
    </row>
    <row r="82" spans="1:8" x14ac:dyDescent="0.25">
      <c r="A82" s="3"/>
      <c r="B82" s="31" t="s">
        <v>4</v>
      </c>
      <c r="C82" s="13">
        <f>C67</f>
        <v>2000000</v>
      </c>
      <c r="D82" s="13">
        <f>D67</f>
        <v>758000</v>
      </c>
      <c r="E82" s="13">
        <f>C82-D82</f>
        <v>1242000</v>
      </c>
      <c r="F82" s="17">
        <f>E82/D82</f>
        <v>1.6385224274406331</v>
      </c>
      <c r="H82" s="3"/>
    </row>
    <row r="83" spans="1:8" x14ac:dyDescent="0.25">
      <c r="A83" s="41"/>
      <c r="B83" s="41"/>
      <c r="C83" s="41"/>
      <c r="D83" s="41"/>
      <c r="E83" s="41"/>
      <c r="F83" s="41"/>
      <c r="G83" s="41"/>
      <c r="H83" s="41"/>
    </row>
  </sheetData>
  <sheetProtection algorithmName="SHA-512" hashValue="NAd+mo7Syprn4eC1t4SRyE6Qvf1lizSwwZVXmsl+DbAVDRsOdnW9dSNUSfFWmCUqA3VgvcxqR1syujOTeMyPmQ==" saltValue="fre2EjALXBQGBn0cpxwXUw==" spinCount="100000" sheet="1" insertRows="0" selectLockedCells="1"/>
  <mergeCells count="8">
    <mergeCell ref="G60:G63"/>
    <mergeCell ref="G33:G36"/>
    <mergeCell ref="A1:H1"/>
    <mergeCell ref="A2:H2"/>
    <mergeCell ref="G6:G9"/>
    <mergeCell ref="G17:G19"/>
    <mergeCell ref="G44:G46"/>
    <mergeCell ref="G71:G73"/>
  </mergeCells>
  <pageMargins left="0.7" right="0.7" top="0.75" bottom="0.75" header="0.5" footer="0.3"/>
  <pageSetup scale="73" fitToHeight="2" orientation="portrait" horizontalDpi="1200" verticalDpi="1200" r:id="rId1"/>
  <headerFooter>
    <oddHeader>&amp;C&amp;"Century Gothic,Bold"&amp;16&amp;K03+000Strategic Management of Intellectual Property Assets</oddHeader>
    <oddFooter>&amp;L&amp;G&amp;R&amp;"Century Gothic,Regular"&amp;9© Weaver and Tidwell, L.L.P.</oddFooter>
  </headerFooter>
  <rowBreaks count="1" manualBreakCount="1">
    <brk id="56" max="7"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Return Calculations Tool</vt:lpstr>
      <vt:lpstr>'Return Calculations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2024-04-03T20:17:49Z</dcterms:created>
  <dcterms:modified xsi:type="dcterms:W3CDTF">2024-04-03T20:18:40Z</dcterms:modified>
</cp:coreProperties>
</file>